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RPGIFIL05\homeuml$\GoebelS\Documents\"/>
    </mc:Choice>
  </mc:AlternateContent>
  <xr:revisionPtr revIDLastSave="0" documentId="8_{35BFF23A-3D30-4426-AC57-E0DE5F87A60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AK TM-Code 4.2" sheetId="11" r:id="rId1"/>
  </sheets>
  <definedNames>
    <definedName name="OLE_LINK1" localSheetId="0">'PAK TM-Code 4.2'!$H$19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1" l="1"/>
  <c r="P20" i="11"/>
  <c r="P18" i="11"/>
  <c r="P22" i="11"/>
  <c r="Q24" i="11"/>
  <c r="U24" i="11" l="1"/>
  <c r="P15" i="11" l="1"/>
  <c r="P19" i="11" l="1"/>
  <c r="P17" i="11"/>
  <c r="P16" i="11"/>
  <c r="P12" i="11" l="1"/>
  <c r="P11" i="11"/>
  <c r="P10" i="11"/>
  <c r="R10" i="11" l="1"/>
  <c r="S24" i="11"/>
  <c r="P14" i="11" l="1"/>
  <c r="P13" i="11"/>
  <c r="P21" i="11" l="1"/>
  <c r="R19" i="11"/>
  <c r="U19" i="11" s="1"/>
  <c r="T19" i="11"/>
  <c r="R23" i="11" l="1"/>
  <c r="U23" i="11" s="1"/>
  <c r="T22" i="11" l="1"/>
  <c r="R22" i="11"/>
  <c r="U22" i="11" s="1"/>
  <c r="T21" i="11"/>
  <c r="R21" i="11"/>
  <c r="U21" i="11" s="1"/>
  <c r="T20" i="11"/>
  <c r="R20" i="11"/>
  <c r="U20" i="11" s="1"/>
  <c r="R18" i="11"/>
  <c r="U18" i="11" s="1"/>
  <c r="R17" i="11"/>
  <c r="U17" i="11" s="1"/>
  <c r="T16" i="11"/>
  <c r="R16" i="11"/>
  <c r="U16" i="11" s="1"/>
  <c r="T15" i="11"/>
  <c r="R15" i="11"/>
  <c r="U15" i="11" s="1"/>
  <c r="T14" i="11"/>
  <c r="R14" i="11"/>
  <c r="U14" i="11" s="1"/>
  <c r="T13" i="11"/>
  <c r="R13" i="11"/>
  <c r="U13" i="11" s="1"/>
  <c r="R12" i="11"/>
  <c r="R11" i="11"/>
  <c r="T10" i="11"/>
  <c r="U10" i="11" l="1"/>
  <c r="U25" i="11" s="1"/>
  <c r="T24" i="11"/>
</calcChain>
</file>

<file path=xl/sharedStrings.xml><?xml version="1.0" encoding="utf-8"?>
<sst xmlns="http://schemas.openxmlformats.org/spreadsheetml/2006/main" count="151" uniqueCount="95">
  <si>
    <t>Auswahlkriterien</t>
  </si>
  <si>
    <t>Verbesserung der Qualität der Erzeugnisse</t>
  </si>
  <si>
    <t>3.a.1</t>
  </si>
  <si>
    <t>3.a.2</t>
  </si>
  <si>
    <t>3.a.3</t>
  </si>
  <si>
    <t>3.a.4</t>
  </si>
  <si>
    <t>Punkte je Kriterium</t>
  </si>
  <si>
    <t>Maximal mögliche Höchstpunktzahl je Auswahlkriterieum (Spalte 2)</t>
  </si>
  <si>
    <t>Laufzeit der Verträge (in Jahren)</t>
  </si>
  <si>
    <t>ja</t>
  </si>
  <si>
    <t>Mengenanteil an Gesamtmenge (in %)</t>
  </si>
  <si>
    <t>Geprüfte Qualität Hessen (in %)</t>
  </si>
  <si>
    <t>&gt;= 95</t>
  </si>
  <si>
    <t>Erstmaliger Antragsteller bzw. erstmaliger Antrag für diesen Erzeugnisbereich</t>
  </si>
  <si>
    <t>tatsächlich erreichte Punktzahl</t>
  </si>
  <si>
    <t>Punktzahl</t>
  </si>
  <si>
    <t>Faktor</t>
  </si>
  <si>
    <t>Grundlage zur Erfassung des jeweiligen Kriteriums</t>
  </si>
  <si>
    <t>Einstieg oder Teilnahme an einem System höherer Qualität in Abhängigkeit des Anteils der Bezugsmenge an der  relevanten Gesamtmenge jeweils der  landwirtschaftlichen Erzeugnisse der Maßnahme</t>
  </si>
  <si>
    <t>erreichte Punktzahl je Kriterium</t>
  </si>
  <si>
    <t>Antragsteller:</t>
  </si>
  <si>
    <t>Beschreibung des Vorhabens:</t>
  </si>
  <si>
    <t>Name:</t>
  </si>
  <si>
    <t>Straße:</t>
  </si>
  <si>
    <t>PLZ, Wohnort:</t>
  </si>
  <si>
    <t>Sachlich und rechnerisch richtig</t>
  </si>
  <si>
    <t>Datum</t>
  </si>
  <si>
    <t>Ausprägung des Kriteriums
 (bis zu 5 Punkte je Kriterium)</t>
  </si>
  <si>
    <t>Auswahlfelder</t>
  </si>
  <si>
    <t>Gewichtung</t>
  </si>
  <si>
    <t>erreichende Höchstpunkt-zahl je Kriterium (gewichtet)</t>
  </si>
  <si>
    <t>Summe der tatsächlich erreichten Punktzahl:</t>
  </si>
  <si>
    <t>Summe der erreichbaren Gewichtung und Höchstpunktzahl:</t>
  </si>
  <si>
    <t>Erläuterung</t>
  </si>
  <si>
    <t>Unterschrift (en)</t>
  </si>
  <si>
    <t>Öko-Erzeugnisse (in %)</t>
  </si>
  <si>
    <t>geschätzter zukünftiger Mengenanteil an Gesamtmenge (in %)</t>
  </si>
  <si>
    <t>Teilmaßnahme 4.2</t>
  </si>
  <si>
    <t>Maßnahme 4</t>
  </si>
  <si>
    <t>Einstufung</t>
  </si>
  <si>
    <t/>
  </si>
  <si>
    <t xml:space="preserve">Mengenanteil der erfassten Produkte von landwirtschaftlichen Unternehmen aus der Region, einschließlich der von der Andienungspflicht betroffenen Erzeugnisse </t>
  </si>
  <si>
    <t>-</t>
  </si>
  <si>
    <t>Umfang und Bedeutung der in der Wertschöpfungskette beteiligten Unternehmen nach wert- und/oder  mengenäßigem Volumen</t>
  </si>
  <si>
    <t xml:space="preserve">Beitrag für die Erhaltung der Kulturlandschaft und Ökosysteme </t>
  </si>
  <si>
    <t>Kleinst- und Kleinunternehmen</t>
  </si>
  <si>
    <t>Keine Antragstellung nach 2014</t>
  </si>
  <si>
    <t>sonstige anerkannte Systeme i. S. des Artikel 20 Abs. 2 Buchstabe a) und b) der Verordnung (EU) 2022/2472</t>
  </si>
  <si>
    <t>EL-0405-00 - Investitionen in materielle Vermögenswerte in Unternehmen der Verarbeitung und Vermarktung (Marktstruktur)</t>
  </si>
  <si>
    <t>Mengenanteil der über LuA-Verträge erfassten Erzeugnisse an der von der Investition betroffenen Gesamtmenge (in %)</t>
  </si>
  <si>
    <t>Laufzeit und Umfang der Liefer- und Abnahmeverträge (Jahresverträge)</t>
  </si>
  <si>
    <t>Steigerung des Einkommens der Urproduzenten landwirtschaftlicher Erzeugnisse über den Abschluss von Liefer- und Abnahmeverträgen</t>
  </si>
  <si>
    <t>&lt; 5</t>
  </si>
  <si>
    <t>&gt;= 75</t>
  </si>
  <si>
    <t>&gt;= 50</t>
  </si>
  <si>
    <t>&gt;= 20</t>
  </si>
  <si>
    <t>&gt;= 10</t>
  </si>
  <si>
    <t>&gt;= 5</t>
  </si>
  <si>
    <t>&lt; 50</t>
  </si>
  <si>
    <t>&gt;=50</t>
  </si>
  <si>
    <t>&gt;=60</t>
  </si>
  <si>
    <t>&gt;=70</t>
  </si>
  <si>
    <t>&gt;=80</t>
  </si>
  <si>
    <t>&gt;=90</t>
  </si>
  <si>
    <t>&lt;6</t>
  </si>
  <si>
    <t>&gt;=6</t>
  </si>
  <si>
    <t>&gt;=7</t>
  </si>
  <si>
    <t>&gt;=8</t>
  </si>
  <si>
    <t>&gt;=9</t>
  </si>
  <si>
    <t>&gt;=10</t>
  </si>
  <si>
    <t>Reduzierung des Ressourceneinsatzes bei der relevanten Investitionsmaßnahme bzw. Ressourcenschutz in der Betriebsstätte</t>
  </si>
  <si>
    <t>Anteil der geschätzten Einsparung gegenüber Ausgangssituation oder neuester technischer Stand zum maximal möglichen Einsparungspotential bei Erstausstattung bzw. neuer Maßnahme</t>
  </si>
  <si>
    <t>&gt;= 25</t>
  </si>
  <si>
    <t>&lt;10</t>
  </si>
  <si>
    <t>AWK lfd. Nr.</t>
  </si>
  <si>
    <t xml:space="preserve">Verbesserung der (regionalen) Wertschöpfungsketten </t>
  </si>
  <si>
    <t>&gt;=75</t>
  </si>
  <si>
    <t>&gt;=20</t>
  </si>
  <si>
    <t>Umsatzanteil  der vermarktbaren Erzeugnisse in der Region am Gesamtumsatz des Vorhabens (in %)</t>
  </si>
  <si>
    <t>Bei Inanspruchnahme von Drittlandsware</t>
  </si>
  <si>
    <t>&gt;5</t>
  </si>
  <si>
    <t>&gt;2 bis &gt;=5</t>
  </si>
  <si>
    <t>0 bis &gt;=2</t>
  </si>
  <si>
    <t>5: Kleinstunternehmen 
3: Kleine Unternehmen</t>
  </si>
  <si>
    <t>Förderung der Zusammenarbeit des Antragstellers, u.a. im Rahmen einer Kooperation/eines Netzwerkes oder Operationellen Gruppe</t>
  </si>
  <si>
    <t>Antragsteller ist ein anerkannter Erzeugerzusammenschluss oder ein Mitglied der vorgenannten Organisationen</t>
  </si>
  <si>
    <t xml:space="preserve">5: Erzeugerzusammenschluss
3: Unternehmen einer anerkannten Kooperation oder OG gem. GAK bzw. RL-IZ
1: Unternehmen eines Netzwerkes, das nicht die Kriterien der Kooperation nach GAK bzw. RL-IZ erfüllt
0: nicht zutreffend
</t>
  </si>
  <si>
    <t>nein</t>
  </si>
  <si>
    <t>Beitrag des Verarbeitungsunternehmens zur Erhaltung der Kulturlandschaft beispielsweise über den Bezug von Öko-Erzeugnissen, Erzeugnissen die nach extensiven Anbau- und Erzeugungsmethoden hergestellt werden, die regional-typische Erzeugnisse sind oder sonstige Vorteile für das Ökosystem darzustellen</t>
  </si>
  <si>
    <t>Beitrag zur Verbesserung des Tierwohls</t>
  </si>
  <si>
    <t>Besondere Tierwohlaspekte u.a. bei der Schlachtung, tiergerechten Transporte, tiergerechten Haltung im Erfassungs-/ Schlachtbetrieb, ggf. auch besonders tiergerechte Haltung im Erzeugerbetrieb</t>
  </si>
  <si>
    <t>0 %</t>
  </si>
  <si>
    <t>Schwellenwert</t>
  </si>
  <si>
    <t>Beitrag zum Ressourcenschutz in Verbindung mit dem Vorhaben (z. B. Reduzierung des Wasser- oder Energieverbrauchs (keine Punkte bei einem Drittlandswarenanteil &gt; = 50% des Wareneinsatzes)</t>
  </si>
  <si>
    <t>&gt;=3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</si>
</sst>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Punkte&quot;"/>
    <numFmt numFmtId="165" formatCode="[$-F800]dddd\,\ mmmm\ dd\,\ yyyy"/>
  </numFmts>
  <fonts count="16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20"/>
      <color rgb="FFFF0000"/>
      <name val="Arial"/>
      <family val="2"/>
    </font>
    <font>
      <sz val="16"/>
      <color rgb="FFFF0000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FFFF61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5">
    <xf numFmtId="0" fontId="0" fillId="0" borderId="0" xfId="0"/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Border="1" applyProtection="1"/>
    <xf numFmtId="0" fontId="2" fillId="0" borderId="1" xfId="0" applyFont="1" applyBorder="1" applyAlignment="1" applyProtection="1">
      <alignment horizontal="left" vertical="center" wrapText="1"/>
    </xf>
    <xf numFmtId="9" fontId="2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0" fontId="0" fillId="0" borderId="0" xfId="0" applyAlignment="1" applyProtection="1"/>
    <xf numFmtId="0" fontId="0" fillId="0" borderId="0" xfId="0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/>
    <xf numFmtId="164" fontId="12" fillId="5" borderId="7" xfId="0" applyNumberFormat="1" applyFont="1" applyFill="1" applyBorder="1" applyAlignment="1" applyProtection="1">
      <alignment horizontal="left" vertical="center"/>
    </xf>
    <xf numFmtId="0" fontId="5" fillId="5" borderId="7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/>
      <protection hidden="1"/>
    </xf>
    <xf numFmtId="0" fontId="0" fillId="0" borderId="12" xfId="0" applyBorder="1" applyAlignment="1"/>
    <xf numFmtId="0" fontId="2" fillId="4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4" fillId="3" borderId="16" xfId="0" quotePrefix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0" fillId="4" borderId="2" xfId="0" applyFill="1" applyBorder="1" applyAlignment="1" applyProtection="1"/>
    <xf numFmtId="0" fontId="2" fillId="0" borderId="23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center" vertical="center" wrapText="1"/>
    </xf>
    <xf numFmtId="9" fontId="2" fillId="0" borderId="23" xfId="0" applyNumberFormat="1" applyFont="1" applyBorder="1" applyAlignment="1" applyProtection="1">
      <alignment horizontal="center" vertical="center" wrapText="1"/>
    </xf>
    <xf numFmtId="0" fontId="4" fillId="3" borderId="23" xfId="0" quotePrefix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 wrapText="1"/>
    </xf>
    <xf numFmtId="9" fontId="2" fillId="0" borderId="11" xfId="0" applyNumberFormat="1" applyFont="1" applyBorder="1" applyAlignment="1" applyProtection="1">
      <alignment horizontal="center" vertical="center" wrapText="1"/>
    </xf>
    <xf numFmtId="0" fontId="4" fillId="3" borderId="11" xfId="0" quotePrefix="1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/>
    </xf>
    <xf numFmtId="0" fontId="8" fillId="4" borderId="14" xfId="0" applyFont="1" applyFill="1" applyBorder="1" applyAlignment="1">
      <alignment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9" fontId="4" fillId="3" borderId="16" xfId="0" quotePrefix="1" applyNumberFormat="1" applyFont="1" applyFill="1" applyBorder="1" applyAlignment="1" applyProtection="1">
      <alignment horizontal="center" vertical="center" wrapText="1"/>
      <protection locked="0"/>
    </xf>
    <xf numFmtId="9" fontId="2" fillId="0" borderId="16" xfId="0" quotePrefix="1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  <protection hidden="1"/>
    </xf>
    <xf numFmtId="0" fontId="0" fillId="0" borderId="9" xfId="0" applyBorder="1" applyAlignment="1">
      <alignment vertical="center"/>
    </xf>
    <xf numFmtId="0" fontId="9" fillId="0" borderId="4" xfId="0" applyFont="1" applyBorder="1" applyProtection="1"/>
    <xf numFmtId="0" fontId="10" fillId="0" borderId="12" xfId="0" applyFont="1" applyBorder="1" applyProtection="1"/>
    <xf numFmtId="0" fontId="0" fillId="0" borderId="12" xfId="0" applyBorder="1" applyProtection="1"/>
    <xf numFmtId="0" fontId="0" fillId="0" borderId="26" xfId="0" applyBorder="1" applyProtection="1"/>
    <xf numFmtId="164" fontId="15" fillId="4" borderId="14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 wrapText="1"/>
    </xf>
    <xf numFmtId="0" fontId="0" fillId="4" borderId="12" xfId="0" applyFill="1" applyBorder="1" applyAlignment="1" applyProtection="1">
      <alignment vertical="center" wrapText="1"/>
    </xf>
    <xf numFmtId="0" fontId="0" fillId="4" borderId="26" xfId="0" applyFill="1" applyBorder="1" applyAlignment="1" applyProtection="1">
      <alignment vertical="center" wrapText="1"/>
    </xf>
    <xf numFmtId="0" fontId="0" fillId="4" borderId="29" xfId="0" applyFill="1" applyBorder="1" applyAlignment="1" applyProtection="1">
      <alignment vertical="center" wrapText="1"/>
    </xf>
    <xf numFmtId="0" fontId="0" fillId="4" borderId="10" xfId="0" applyFill="1" applyBorder="1" applyAlignment="1" applyProtection="1">
      <alignment vertical="center" wrapText="1"/>
    </xf>
    <xf numFmtId="0" fontId="0" fillId="4" borderId="30" xfId="0" applyFill="1" applyBorder="1" applyAlignment="1" applyProtection="1">
      <alignment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left" vertical="center"/>
    </xf>
    <xf numFmtId="0" fontId="13" fillId="5" borderId="7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164" fontId="15" fillId="4" borderId="13" xfId="0" applyNumberFormat="1" applyFont="1" applyFill="1" applyBorder="1" applyAlignment="1" applyProtection="1">
      <alignment horizontal="center" vertical="center"/>
    </xf>
    <xf numFmtId="164" fontId="15" fillId="4" borderId="6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  <protection hidden="1"/>
    </xf>
    <xf numFmtId="0" fontId="0" fillId="0" borderId="9" xfId="0" applyBorder="1" applyAlignment="1"/>
    <xf numFmtId="165" fontId="14" fillId="3" borderId="10" xfId="0" applyNumberFormat="1" applyFont="1" applyFill="1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left" vertical="center" wrapText="1"/>
    </xf>
    <xf numFmtId="0" fontId="4" fillId="4" borderId="32" xfId="0" applyFont="1" applyFill="1" applyBorder="1" applyAlignment="1" applyProtection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left" vertical="center" wrapText="1"/>
    </xf>
    <xf numFmtId="49" fontId="4" fillId="5" borderId="12" xfId="0" applyNumberFormat="1" applyFont="1" applyFill="1" applyBorder="1" applyAlignment="1" applyProtection="1">
      <alignment horizontal="left" vertical="center"/>
    </xf>
    <xf numFmtId="49" fontId="4" fillId="5" borderId="26" xfId="0" applyNumberFormat="1" applyFont="1" applyFill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 wrapText="1"/>
      <protection locked="0"/>
    </xf>
    <xf numFmtId="0" fontId="0" fillId="3" borderId="27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0" fontId="0" fillId="3" borderId="28" xfId="0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 wrapText="1"/>
      <protection locked="0"/>
    </xf>
    <xf numFmtId="0" fontId="9" fillId="0" borderId="13" xfId="0" applyFont="1" applyBorder="1" applyAlignment="1" applyProtection="1">
      <alignment horizontal="left"/>
      <protection hidden="1"/>
    </xf>
    <xf numFmtId="0" fontId="9" fillId="0" borderId="14" xfId="0" applyFont="1" applyBorder="1" applyAlignment="1" applyProtection="1">
      <alignment horizontal="left"/>
      <protection hidden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8"/>
  <sheetViews>
    <sheetView tabSelected="1" view="pageLayout" zoomScale="80" zoomScaleNormal="85" zoomScalePageLayoutView="80" workbookViewId="0">
      <selection activeCell="W16" sqref="W16"/>
    </sheetView>
  </sheetViews>
  <sheetFormatPr baseColWidth="10" defaultColWidth="11.453125" defaultRowHeight="12.5" x14ac:dyDescent="0.25"/>
  <cols>
    <col min="1" max="1" width="15.1796875" style="2" bestFit="1" customWidth="1"/>
    <col min="2" max="2" width="25" style="8" customWidth="1"/>
    <col min="3" max="3" width="27" style="3" customWidth="1"/>
    <col min="4" max="7" width="4.7265625" style="3" hidden="1" customWidth="1"/>
    <col min="8" max="8" width="53" style="3" customWidth="1"/>
    <col min="9" max="14" width="6.81640625" style="3" customWidth="1"/>
    <col min="15" max="15" width="13.453125" style="3" customWidth="1"/>
    <col min="16" max="16" width="10.81640625" style="3" customWidth="1"/>
    <col min="17" max="17" width="11.1796875" style="3" customWidth="1"/>
    <col min="18" max="18" width="11.81640625" style="3" customWidth="1"/>
    <col min="19" max="19" width="12.54296875" style="3" customWidth="1"/>
    <col min="20" max="20" width="11.453125" style="3" hidden="1" customWidth="1"/>
    <col min="21" max="21" width="21.26953125" style="3" bestFit="1" customWidth="1"/>
    <col min="22" max="22" width="11.453125" style="3"/>
    <col min="23" max="16384" width="11.453125" style="2"/>
  </cols>
  <sheetData>
    <row r="1" spans="1:22" ht="15.5" x14ac:dyDescent="0.35">
      <c r="A1" s="66" t="s">
        <v>20</v>
      </c>
      <c r="B1" s="67"/>
      <c r="C1" s="68"/>
      <c r="D1" s="68"/>
      <c r="E1" s="68"/>
      <c r="F1" s="68"/>
      <c r="G1" s="68"/>
      <c r="H1" s="68"/>
      <c r="I1" s="126" t="s">
        <v>21</v>
      </c>
      <c r="J1" s="126"/>
      <c r="K1" s="126"/>
      <c r="L1" s="126"/>
      <c r="M1" s="126"/>
      <c r="N1" s="126"/>
      <c r="O1" s="68"/>
      <c r="P1" s="68"/>
      <c r="Q1" s="68"/>
      <c r="R1" s="68"/>
      <c r="S1" s="68"/>
      <c r="T1" s="68"/>
      <c r="U1" s="69"/>
      <c r="V1" s="2"/>
    </row>
    <row r="2" spans="1:22" ht="22.5" customHeight="1" x14ac:dyDescent="0.35">
      <c r="A2" s="133" t="s">
        <v>22</v>
      </c>
      <c r="B2" s="134"/>
      <c r="C2" s="131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8"/>
      <c r="V2" s="2"/>
    </row>
    <row r="3" spans="1:22" ht="22.5" customHeight="1" x14ac:dyDescent="0.35">
      <c r="A3" s="133" t="s">
        <v>23</v>
      </c>
      <c r="B3" s="134"/>
      <c r="C3" s="131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8"/>
      <c r="V3" s="2"/>
    </row>
    <row r="4" spans="1:22" ht="22.5" customHeight="1" x14ac:dyDescent="0.35">
      <c r="A4" s="133" t="s">
        <v>24</v>
      </c>
      <c r="B4" s="134"/>
      <c r="C4" s="132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30"/>
      <c r="V4" s="2"/>
    </row>
    <row r="5" spans="1:22" s="3" customFormat="1" ht="18" customHeight="1" x14ac:dyDescent="0.25">
      <c r="A5" s="11" t="s">
        <v>38</v>
      </c>
      <c r="B5" s="124" t="s">
        <v>48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5"/>
    </row>
    <row r="6" spans="1:22" s="3" customFormat="1" ht="36" customHeight="1" x14ac:dyDescent="0.25">
      <c r="A6" s="89" t="s">
        <v>37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7"/>
      <c r="O6" s="17"/>
      <c r="P6" s="17"/>
      <c r="Q6" s="18"/>
      <c r="R6" s="93" t="s">
        <v>92</v>
      </c>
      <c r="S6" s="94"/>
      <c r="T6" s="59"/>
      <c r="U6" s="70">
        <v>400</v>
      </c>
    </row>
    <row r="7" spans="1:22" s="3" customFormat="1" ht="69.75" customHeight="1" x14ac:dyDescent="0.25">
      <c r="A7" s="30" t="s">
        <v>74</v>
      </c>
      <c r="B7" s="20" t="s">
        <v>0</v>
      </c>
      <c r="C7" s="20" t="s">
        <v>17</v>
      </c>
      <c r="D7" s="20" t="s">
        <v>2</v>
      </c>
      <c r="E7" s="20" t="s">
        <v>3</v>
      </c>
      <c r="F7" s="20" t="s">
        <v>4</v>
      </c>
      <c r="G7" s="20" t="s">
        <v>5</v>
      </c>
      <c r="H7" s="20" t="s">
        <v>33</v>
      </c>
      <c r="I7" s="95" t="s">
        <v>27</v>
      </c>
      <c r="J7" s="95"/>
      <c r="K7" s="95"/>
      <c r="L7" s="95"/>
      <c r="M7" s="95"/>
      <c r="N7" s="95"/>
      <c r="O7" s="12" t="s">
        <v>28</v>
      </c>
      <c r="P7" s="12" t="s">
        <v>39</v>
      </c>
      <c r="Q7" s="12" t="s">
        <v>29</v>
      </c>
      <c r="R7" s="19" t="s">
        <v>19</v>
      </c>
      <c r="S7" s="12" t="s">
        <v>30</v>
      </c>
      <c r="T7" s="12" t="s">
        <v>7</v>
      </c>
      <c r="U7" s="12" t="s">
        <v>14</v>
      </c>
    </row>
    <row r="8" spans="1:22" s="3" customFormat="1" ht="14.25" customHeight="1" x14ac:dyDescent="0.25">
      <c r="A8" s="91"/>
      <c r="B8" s="71"/>
      <c r="C8" s="72"/>
      <c r="D8" s="72"/>
      <c r="E8" s="72"/>
      <c r="F8" s="72"/>
      <c r="G8" s="72"/>
      <c r="H8" s="73"/>
      <c r="I8" s="25">
        <v>0</v>
      </c>
      <c r="J8" s="21">
        <v>1</v>
      </c>
      <c r="K8" s="21">
        <v>2</v>
      </c>
      <c r="L8" s="21">
        <v>3</v>
      </c>
      <c r="M8" s="21">
        <v>4</v>
      </c>
      <c r="N8" s="21">
        <v>5</v>
      </c>
      <c r="O8" s="15"/>
      <c r="P8" s="15"/>
      <c r="Q8" s="85" t="s">
        <v>16</v>
      </c>
      <c r="R8" s="16"/>
      <c r="S8" s="85" t="s">
        <v>15</v>
      </c>
      <c r="T8" s="86"/>
      <c r="U8" s="86"/>
    </row>
    <row r="9" spans="1:22" s="3" customFormat="1" ht="14.25" customHeight="1" thickBot="1" x14ac:dyDescent="0.3">
      <c r="A9" s="92"/>
      <c r="B9" s="74"/>
      <c r="C9" s="75"/>
      <c r="D9" s="75"/>
      <c r="E9" s="75"/>
      <c r="F9" s="75"/>
      <c r="G9" s="75"/>
      <c r="H9" s="76"/>
      <c r="I9" s="88" t="s">
        <v>6</v>
      </c>
      <c r="J9" s="88"/>
      <c r="K9" s="88"/>
      <c r="L9" s="88"/>
      <c r="M9" s="88"/>
      <c r="N9" s="88"/>
      <c r="O9" s="44"/>
      <c r="P9" s="44"/>
      <c r="Q9" s="87"/>
      <c r="R9" s="45"/>
      <c r="S9" s="87"/>
      <c r="T9" s="87"/>
      <c r="U9" s="87"/>
    </row>
    <row r="10" spans="1:22" s="3" customFormat="1" ht="15.75" customHeight="1" thickBot="1" x14ac:dyDescent="0.3">
      <c r="A10" s="107">
        <v>1</v>
      </c>
      <c r="B10" s="114" t="s">
        <v>1</v>
      </c>
      <c r="C10" s="46" t="s">
        <v>35</v>
      </c>
      <c r="D10" s="117"/>
      <c r="E10" s="117">
        <v>1</v>
      </c>
      <c r="F10" s="117"/>
      <c r="G10" s="117"/>
      <c r="H10" s="102" t="s">
        <v>18</v>
      </c>
      <c r="I10" s="47" t="s">
        <v>52</v>
      </c>
      <c r="J10" s="47" t="s">
        <v>57</v>
      </c>
      <c r="K10" s="47" t="s">
        <v>56</v>
      </c>
      <c r="L10" s="48" t="s">
        <v>55</v>
      </c>
      <c r="M10" s="48" t="s">
        <v>54</v>
      </c>
      <c r="N10" s="47" t="s">
        <v>53</v>
      </c>
      <c r="O10" s="49" t="s">
        <v>40</v>
      </c>
      <c r="P10" s="60">
        <f>IF(O10="&gt;=75",5,IF(O10="&gt;=50",4,IF(O10="&gt;=20",3,IF(O10="&gt;=10",2,IF(O10="&gt;=5",1,IF(O10="&lt;5",0,0))))))</f>
        <v>0</v>
      </c>
      <c r="Q10" s="50">
        <v>60</v>
      </c>
      <c r="R10" s="51">
        <f>+P10*Q10</f>
        <v>0</v>
      </c>
      <c r="S10" s="96">
        <v>300</v>
      </c>
      <c r="T10" s="96" t="e">
        <f>500*#REF!/100</f>
        <v>#REF!</v>
      </c>
      <c r="U10" s="99">
        <f>MIN((+R10+R11+R12),S10)</f>
        <v>0</v>
      </c>
    </row>
    <row r="11" spans="1:22" s="3" customFormat="1" ht="16" thickBot="1" x14ac:dyDescent="0.3">
      <c r="A11" s="107"/>
      <c r="B11" s="115"/>
      <c r="C11" s="4" t="s">
        <v>11</v>
      </c>
      <c r="D11" s="118"/>
      <c r="E11" s="118"/>
      <c r="F11" s="118"/>
      <c r="G11" s="118"/>
      <c r="H11" s="103"/>
      <c r="I11" s="29" t="s">
        <v>52</v>
      </c>
      <c r="J11" s="29" t="s">
        <v>57</v>
      </c>
      <c r="K11" s="29" t="s">
        <v>56</v>
      </c>
      <c r="L11" s="5" t="s">
        <v>55</v>
      </c>
      <c r="M11" s="5" t="s">
        <v>54</v>
      </c>
      <c r="N11" s="29" t="s">
        <v>53</v>
      </c>
      <c r="O11" s="1" t="s">
        <v>40</v>
      </c>
      <c r="P11" s="6">
        <f>IF(O11="&gt;=75",5,IF(O11="&gt;=50",4,IF(O11="&gt;=20",3,IF(O11="&gt;=10",2,IF(O11="&gt;=5",1,IF(O11="&lt;5",0,0))))))</f>
        <v>0</v>
      </c>
      <c r="Q11" s="28">
        <v>60</v>
      </c>
      <c r="R11" s="7">
        <f t="shared" ref="R11:R21" si="0">+P11*Q11</f>
        <v>0</v>
      </c>
      <c r="S11" s="97"/>
      <c r="T11" s="97"/>
      <c r="U11" s="100"/>
    </row>
    <row r="12" spans="1:22" s="3" customFormat="1" ht="30.5" thickBot="1" x14ac:dyDescent="0.3">
      <c r="A12" s="107"/>
      <c r="B12" s="116"/>
      <c r="C12" s="53" t="s">
        <v>47</v>
      </c>
      <c r="D12" s="119"/>
      <c r="E12" s="119"/>
      <c r="F12" s="119"/>
      <c r="G12" s="119"/>
      <c r="H12" s="104"/>
      <c r="I12" s="31" t="s">
        <v>52</v>
      </c>
      <c r="J12" s="31" t="s">
        <v>57</v>
      </c>
      <c r="K12" s="31" t="s">
        <v>56</v>
      </c>
      <c r="L12" s="54" t="s">
        <v>55</v>
      </c>
      <c r="M12" s="54" t="s">
        <v>54</v>
      </c>
      <c r="N12" s="31" t="s">
        <v>53</v>
      </c>
      <c r="O12" s="55" t="s">
        <v>40</v>
      </c>
      <c r="P12" s="61">
        <f>IF(O12="&gt;=75",5,IF(O12="&gt;=50",4,IF(O12="&gt;=20",3,IF(O12="&gt;=10",2,IF(O12="&gt;=5",1,IF(O12="&lt;5",0,0))))))</f>
        <v>0</v>
      </c>
      <c r="Q12" s="27">
        <v>60</v>
      </c>
      <c r="R12" s="56">
        <f t="shared" si="0"/>
        <v>0</v>
      </c>
      <c r="S12" s="98"/>
      <c r="T12" s="98"/>
      <c r="U12" s="101"/>
    </row>
    <row r="13" spans="1:22" s="3" customFormat="1" ht="40.5" thickBot="1" x14ac:dyDescent="0.3">
      <c r="A13" s="52">
        <v>2</v>
      </c>
      <c r="B13" s="39" t="s">
        <v>51</v>
      </c>
      <c r="C13" s="33"/>
      <c r="D13" s="34">
        <v>1</v>
      </c>
      <c r="E13" s="34">
        <v>1</v>
      </c>
      <c r="F13" s="34">
        <v>1</v>
      </c>
      <c r="G13" s="34">
        <v>1</v>
      </c>
      <c r="H13" s="33" t="s">
        <v>49</v>
      </c>
      <c r="I13" s="57" t="s">
        <v>58</v>
      </c>
      <c r="J13" s="34" t="s">
        <v>59</v>
      </c>
      <c r="K13" s="34" t="s">
        <v>60</v>
      </c>
      <c r="L13" s="34" t="s">
        <v>61</v>
      </c>
      <c r="M13" s="34" t="s">
        <v>62</v>
      </c>
      <c r="N13" s="34" t="s">
        <v>63</v>
      </c>
      <c r="O13" s="35" t="s">
        <v>40</v>
      </c>
      <c r="P13" s="36">
        <f>IF(O13="&gt;=90",5,IF(O13="&gt;=80",4,IF(O13="&gt;=70",3,IF(O13="&gt;=60",2,IF(O13="&gt;=50",1,0)))))</f>
        <v>0</v>
      </c>
      <c r="Q13" s="37">
        <v>10</v>
      </c>
      <c r="R13" s="38">
        <f t="shared" si="0"/>
        <v>0</v>
      </c>
      <c r="S13" s="37">
        <v>50</v>
      </c>
      <c r="T13" s="37" t="e">
        <f>500*#REF!/100</f>
        <v>#REF!</v>
      </c>
      <c r="U13" s="41">
        <f>MIN((+R13),S13)</f>
        <v>0</v>
      </c>
    </row>
    <row r="14" spans="1:22" s="3" customFormat="1" ht="40.5" thickBot="1" x14ac:dyDescent="0.3">
      <c r="A14" s="52">
        <v>3</v>
      </c>
      <c r="B14" s="39" t="s">
        <v>51</v>
      </c>
      <c r="C14" s="33" t="s">
        <v>8</v>
      </c>
      <c r="D14" s="34">
        <v>1</v>
      </c>
      <c r="E14" s="34">
        <v>1</v>
      </c>
      <c r="F14" s="34">
        <v>1</v>
      </c>
      <c r="G14" s="34"/>
      <c r="H14" s="33" t="s">
        <v>50</v>
      </c>
      <c r="I14" s="34" t="s">
        <v>64</v>
      </c>
      <c r="J14" s="34" t="s">
        <v>65</v>
      </c>
      <c r="K14" s="34" t="s">
        <v>66</v>
      </c>
      <c r="L14" s="34" t="s">
        <v>67</v>
      </c>
      <c r="M14" s="34" t="s">
        <v>68</v>
      </c>
      <c r="N14" s="34" t="s">
        <v>69</v>
      </c>
      <c r="O14" s="35" t="s">
        <v>40</v>
      </c>
      <c r="P14" s="36">
        <f>IF(O14="&gt;=10",5,IF(O14="&gt;=9",4,IF(O14="&gt;=8",3,IF(O14="&gt;=7",2,IF(O14="&gt;=6",1,0)))))</f>
        <v>0</v>
      </c>
      <c r="Q14" s="37">
        <v>10</v>
      </c>
      <c r="R14" s="38">
        <f t="shared" si="0"/>
        <v>0</v>
      </c>
      <c r="S14" s="37">
        <v>50</v>
      </c>
      <c r="T14" s="37" t="e">
        <f>500*#REF!/100</f>
        <v>#REF!</v>
      </c>
      <c r="U14" s="41">
        <f>MIN((+R14),S14)</f>
        <v>0</v>
      </c>
      <c r="V14" s="43"/>
    </row>
    <row r="15" spans="1:22" s="3" customFormat="1" ht="60.5" thickBot="1" x14ac:dyDescent="0.3">
      <c r="A15" s="83">
        <v>4</v>
      </c>
      <c r="B15" s="84" t="s">
        <v>93</v>
      </c>
      <c r="C15" s="82" t="s">
        <v>71</v>
      </c>
      <c r="D15" s="80"/>
      <c r="E15" s="80">
        <v>1</v>
      </c>
      <c r="F15" s="80"/>
      <c r="G15" s="80"/>
      <c r="H15" s="81" t="s">
        <v>70</v>
      </c>
      <c r="I15" s="47" t="s">
        <v>73</v>
      </c>
      <c r="J15" s="47" t="s">
        <v>56</v>
      </c>
      <c r="K15" s="80" t="s">
        <v>42</v>
      </c>
      <c r="L15" s="47" t="s">
        <v>72</v>
      </c>
      <c r="M15" s="80" t="s">
        <v>42</v>
      </c>
      <c r="N15" s="47" t="s">
        <v>54</v>
      </c>
      <c r="O15" s="49" t="s">
        <v>40</v>
      </c>
      <c r="P15" s="60">
        <f>IF(O15="&gt;=50",5,IF(O15="'",4,IF(O15="&gt;=25",3,IF(O15="'",2,IF(O15="&gt;=10",1,IF(O15="&lt;10",0,0))))))</f>
        <v>0</v>
      </c>
      <c r="Q15" s="50">
        <v>25</v>
      </c>
      <c r="R15" s="51">
        <f t="shared" si="0"/>
        <v>0</v>
      </c>
      <c r="S15" s="78">
        <v>125</v>
      </c>
      <c r="T15" s="78" t="e">
        <f>500*#REF!/100</f>
        <v>#REF!</v>
      </c>
      <c r="U15" s="79">
        <f>MIN((+R15),S15)</f>
        <v>0</v>
      </c>
      <c r="V15" s="26"/>
    </row>
    <row r="16" spans="1:22" s="3" customFormat="1" ht="34.5" customHeight="1" thickBot="1" x14ac:dyDescent="0.3">
      <c r="A16" s="52">
        <v>5</v>
      </c>
      <c r="B16" s="32" t="s">
        <v>75</v>
      </c>
      <c r="C16" s="33" t="s">
        <v>10</v>
      </c>
      <c r="D16" s="105">
        <v>1</v>
      </c>
      <c r="E16" s="105">
        <v>1</v>
      </c>
      <c r="F16" s="105">
        <v>1</v>
      </c>
      <c r="G16" s="105"/>
      <c r="H16" s="33" t="s">
        <v>41</v>
      </c>
      <c r="I16" s="34" t="s">
        <v>73</v>
      </c>
      <c r="J16" s="34" t="s">
        <v>69</v>
      </c>
      <c r="K16" s="34" t="s">
        <v>77</v>
      </c>
      <c r="L16" s="34" t="s">
        <v>59</v>
      </c>
      <c r="M16" s="34" t="s">
        <v>76</v>
      </c>
      <c r="N16" s="34" t="s">
        <v>12</v>
      </c>
      <c r="O16" s="35" t="s">
        <v>40</v>
      </c>
      <c r="P16" s="36">
        <f>IF(O16="&gt;=95",5,IF(O16="&gt;=75",4,IF(O16="&gt;=50",3,IF(O16="&gt;=20",2,IF(O16="&gt;=10",1,IF(O16="&lt;10",,0))))))</f>
        <v>0</v>
      </c>
      <c r="Q16" s="37">
        <v>20</v>
      </c>
      <c r="R16" s="38">
        <f t="shared" si="0"/>
        <v>0</v>
      </c>
      <c r="S16" s="37">
        <v>100</v>
      </c>
      <c r="T16" s="106" t="e">
        <f>500*#REF!/100</f>
        <v>#REF!</v>
      </c>
      <c r="U16" s="41">
        <f>MIN((R16),S16)</f>
        <v>0</v>
      </c>
    </row>
    <row r="17" spans="1:22" s="3" customFormat="1" ht="30.5" thickBot="1" x14ac:dyDescent="0.3">
      <c r="A17" s="52">
        <v>6</v>
      </c>
      <c r="B17" s="32" t="s">
        <v>75</v>
      </c>
      <c r="C17" s="33" t="s">
        <v>78</v>
      </c>
      <c r="D17" s="105"/>
      <c r="E17" s="105"/>
      <c r="F17" s="105"/>
      <c r="G17" s="105"/>
      <c r="H17" s="39" t="s">
        <v>43</v>
      </c>
      <c r="I17" s="34" t="s">
        <v>73</v>
      </c>
      <c r="J17" s="34" t="s">
        <v>69</v>
      </c>
      <c r="K17" s="34" t="s">
        <v>77</v>
      </c>
      <c r="L17" s="34" t="s">
        <v>59</v>
      </c>
      <c r="M17" s="34" t="s">
        <v>76</v>
      </c>
      <c r="N17" s="34" t="s">
        <v>12</v>
      </c>
      <c r="O17" s="35" t="s">
        <v>40</v>
      </c>
      <c r="P17" s="36">
        <f>IF(O17="&gt;=95",5,IF(O17="&gt;=75",4,IF(O17="&gt;=50",3,IF(O17="&gt;=20",2,IF(O17="&gt;=10",1,IF(O17="&lt;10",,0))))))</f>
        <v>0</v>
      </c>
      <c r="Q17" s="37">
        <v>20</v>
      </c>
      <c r="R17" s="38">
        <f t="shared" si="0"/>
        <v>0</v>
      </c>
      <c r="S17" s="37">
        <v>100</v>
      </c>
      <c r="T17" s="106"/>
      <c r="U17" s="41">
        <f>MIN((R17),S17)</f>
        <v>0</v>
      </c>
    </row>
    <row r="18" spans="1:22" s="3" customFormat="1" ht="20.5" thickBot="1" x14ac:dyDescent="0.3">
      <c r="A18" s="52">
        <v>7</v>
      </c>
      <c r="B18" s="32" t="s">
        <v>75</v>
      </c>
      <c r="C18" s="39" t="s">
        <v>79</v>
      </c>
      <c r="D18" s="105"/>
      <c r="E18" s="105"/>
      <c r="F18" s="105"/>
      <c r="G18" s="105"/>
      <c r="H18" s="33" t="s">
        <v>36</v>
      </c>
      <c r="I18" s="34" t="s">
        <v>80</v>
      </c>
      <c r="J18" s="34" t="s">
        <v>81</v>
      </c>
      <c r="K18" s="34" t="s">
        <v>42</v>
      </c>
      <c r="L18" s="34" t="s">
        <v>82</v>
      </c>
      <c r="M18" s="34" t="s">
        <v>42</v>
      </c>
      <c r="N18" s="63" t="s">
        <v>91</v>
      </c>
      <c r="O18" s="62" t="s">
        <v>40</v>
      </c>
      <c r="P18" s="36">
        <f>IF(O18="0 Prozent",5,IF(O18="0 bis &gt;=2",3,IF(O18="&gt;2 bis &gt;=5",1,IF(O18="&gt;5",,0))))</f>
        <v>0</v>
      </c>
      <c r="Q18" s="37">
        <v>5</v>
      </c>
      <c r="R18" s="38">
        <f t="shared" si="0"/>
        <v>0</v>
      </c>
      <c r="S18" s="37">
        <v>25</v>
      </c>
      <c r="T18" s="37"/>
      <c r="U18" s="41">
        <f>MIN((R18),S18)</f>
        <v>0</v>
      </c>
      <c r="V18" s="26"/>
    </row>
    <row r="19" spans="1:22" s="3" customFormat="1" ht="20.5" thickBot="1" x14ac:dyDescent="0.3">
      <c r="A19" s="52">
        <v>8</v>
      </c>
      <c r="B19" s="32" t="s">
        <v>45</v>
      </c>
      <c r="C19" s="33"/>
      <c r="D19" s="34">
        <v>1</v>
      </c>
      <c r="E19" s="34">
        <v>1</v>
      </c>
      <c r="F19" s="34">
        <v>1</v>
      </c>
      <c r="G19" s="34"/>
      <c r="H19" s="39" t="s">
        <v>83</v>
      </c>
      <c r="I19" s="34" t="s">
        <v>42</v>
      </c>
      <c r="J19" s="34" t="s">
        <v>42</v>
      </c>
      <c r="K19" s="34" t="s">
        <v>42</v>
      </c>
      <c r="L19" s="34">
        <v>3</v>
      </c>
      <c r="M19" s="34" t="s">
        <v>42</v>
      </c>
      <c r="N19" s="34">
        <v>5</v>
      </c>
      <c r="O19" s="35" t="s">
        <v>42</v>
      </c>
      <c r="P19" s="36">
        <f>IF(O19=5,5,IF(O19=3,3,0))</f>
        <v>0</v>
      </c>
      <c r="Q19" s="37">
        <v>10</v>
      </c>
      <c r="R19" s="38">
        <f t="shared" ref="R19" si="1">+P19*Q19</f>
        <v>0</v>
      </c>
      <c r="S19" s="37">
        <v>50</v>
      </c>
      <c r="T19" s="37" t="e">
        <f>500*#REF!/100</f>
        <v>#REF!</v>
      </c>
      <c r="U19" s="42">
        <f>MIN((R19),S19)</f>
        <v>0</v>
      </c>
    </row>
    <row r="20" spans="1:22" s="3" customFormat="1" ht="60.5" thickBot="1" x14ac:dyDescent="0.3">
      <c r="A20" s="52">
        <v>9</v>
      </c>
      <c r="B20" s="39" t="s">
        <v>84</v>
      </c>
      <c r="C20" s="33" t="s">
        <v>85</v>
      </c>
      <c r="D20" s="34">
        <v>1</v>
      </c>
      <c r="E20" s="34">
        <v>1</v>
      </c>
      <c r="F20" s="34"/>
      <c r="G20" s="34"/>
      <c r="H20" s="33" t="s">
        <v>86</v>
      </c>
      <c r="I20" s="34">
        <v>0</v>
      </c>
      <c r="J20" s="34">
        <v>1</v>
      </c>
      <c r="K20" s="34" t="s">
        <v>42</v>
      </c>
      <c r="L20" s="34">
        <v>3</v>
      </c>
      <c r="M20" s="34" t="s">
        <v>42</v>
      </c>
      <c r="N20" s="34">
        <v>5</v>
      </c>
      <c r="O20" s="35" t="s">
        <v>40</v>
      </c>
      <c r="P20" s="36">
        <f>IF(O20=5,5,IF(O20=3,3,IF(O20=1,1,0)))</f>
        <v>0</v>
      </c>
      <c r="Q20" s="37">
        <v>10</v>
      </c>
      <c r="R20" s="38">
        <f t="shared" si="0"/>
        <v>0</v>
      </c>
      <c r="S20" s="37">
        <v>50</v>
      </c>
      <c r="T20" s="37" t="e">
        <f>500*#REF!/100</f>
        <v>#REF!</v>
      </c>
      <c r="U20" s="41">
        <f>MIN((+R20),S20)</f>
        <v>0</v>
      </c>
    </row>
    <row r="21" spans="1:22" s="3" customFormat="1" ht="30.5" thickBot="1" x14ac:dyDescent="0.3">
      <c r="A21" s="52">
        <v>10</v>
      </c>
      <c r="B21" s="39" t="s">
        <v>13</v>
      </c>
      <c r="C21" s="34"/>
      <c r="D21" s="34"/>
      <c r="E21" s="34"/>
      <c r="F21" s="34"/>
      <c r="G21" s="34"/>
      <c r="H21" s="39" t="s">
        <v>46</v>
      </c>
      <c r="I21" s="34" t="s">
        <v>87</v>
      </c>
      <c r="J21" s="34" t="s">
        <v>42</v>
      </c>
      <c r="K21" s="34" t="s">
        <v>42</v>
      </c>
      <c r="L21" s="34" t="s">
        <v>42</v>
      </c>
      <c r="M21" s="34" t="s">
        <v>42</v>
      </c>
      <c r="N21" s="34" t="s">
        <v>9</v>
      </c>
      <c r="O21" s="35" t="s">
        <v>40</v>
      </c>
      <c r="P21" s="36">
        <f>IF(O21="ja",5,0)</f>
        <v>0</v>
      </c>
      <c r="Q21" s="37">
        <v>10</v>
      </c>
      <c r="R21" s="38">
        <f t="shared" si="0"/>
        <v>0</v>
      </c>
      <c r="S21" s="37">
        <v>50</v>
      </c>
      <c r="T21" s="37" t="e">
        <f>500*#REF!/100</f>
        <v>#REF!</v>
      </c>
      <c r="U21" s="42">
        <f>+R21</f>
        <v>0</v>
      </c>
    </row>
    <row r="22" spans="1:22" s="3" customFormat="1" ht="40.5" thickBot="1" x14ac:dyDescent="0.3">
      <c r="A22" s="58">
        <v>11</v>
      </c>
      <c r="B22" s="39" t="s">
        <v>44</v>
      </c>
      <c r="C22" s="33"/>
      <c r="D22" s="34"/>
      <c r="E22" s="34">
        <v>1</v>
      </c>
      <c r="F22" s="34"/>
      <c r="G22" s="34"/>
      <c r="H22" s="33" t="s">
        <v>88</v>
      </c>
      <c r="I22" s="34" t="s">
        <v>42</v>
      </c>
      <c r="J22" s="34">
        <v>1</v>
      </c>
      <c r="K22" s="34">
        <v>2</v>
      </c>
      <c r="L22" s="34">
        <v>3</v>
      </c>
      <c r="M22" s="34">
        <v>4</v>
      </c>
      <c r="N22" s="34">
        <v>5</v>
      </c>
      <c r="O22" s="35" t="s">
        <v>42</v>
      </c>
      <c r="P22" s="36">
        <f>IF(O22=5,5,IF(O22=4,4,IF(O22=3,3,IF(O22=2,2,IF(O22=1,1,0)))))</f>
        <v>0</v>
      </c>
      <c r="Q22" s="37">
        <v>10</v>
      </c>
      <c r="R22" s="38">
        <f>+P22*Q22</f>
        <v>0</v>
      </c>
      <c r="S22" s="37">
        <v>50</v>
      </c>
      <c r="T22" s="37" t="e">
        <f>500*#REF!/100</f>
        <v>#REF!</v>
      </c>
      <c r="U22" s="41">
        <f>MIN((+R22),S22)</f>
        <v>0</v>
      </c>
    </row>
    <row r="23" spans="1:22" s="3" customFormat="1" ht="40.5" customHeight="1" thickBot="1" x14ac:dyDescent="0.3">
      <c r="A23" s="58">
        <v>12</v>
      </c>
      <c r="B23" s="39" t="s">
        <v>89</v>
      </c>
      <c r="C23" s="33"/>
      <c r="D23" s="34"/>
      <c r="E23" s="34"/>
      <c r="F23" s="34"/>
      <c r="G23" s="34"/>
      <c r="H23" s="33" t="s">
        <v>90</v>
      </c>
      <c r="I23" s="34" t="s">
        <v>42</v>
      </c>
      <c r="J23" s="34">
        <v>1</v>
      </c>
      <c r="K23" s="34" t="s">
        <v>42</v>
      </c>
      <c r="L23" s="34">
        <v>2</v>
      </c>
      <c r="M23" s="34" t="s">
        <v>42</v>
      </c>
      <c r="N23" s="34" t="s">
        <v>94</v>
      </c>
      <c r="O23" s="35" t="s">
        <v>42</v>
      </c>
      <c r="P23" s="36">
        <f>IF(O23="&gt;=3",5,IF(O23=4,4,IF(O23=2,3,IF(O23=2,3,IF(O23=1,1,0)))))</f>
        <v>0</v>
      </c>
      <c r="Q23" s="37">
        <v>10</v>
      </c>
      <c r="R23" s="38">
        <f>+P23*Q23</f>
        <v>0</v>
      </c>
      <c r="S23" s="37">
        <v>50</v>
      </c>
      <c r="T23" s="37"/>
      <c r="U23" s="41">
        <f>MIN((+R23),S23)</f>
        <v>0</v>
      </c>
    </row>
    <row r="24" spans="1:22" s="3" customFormat="1" ht="63" customHeight="1" x14ac:dyDescent="0.25">
      <c r="B24" s="120" t="s">
        <v>32</v>
      </c>
      <c r="C24" s="121"/>
      <c r="D24" s="121"/>
      <c r="E24" s="121"/>
      <c r="F24" s="121"/>
      <c r="G24" s="121"/>
      <c r="H24" s="121"/>
      <c r="I24" s="40"/>
      <c r="J24" s="40"/>
      <c r="K24" s="40"/>
      <c r="L24" s="40"/>
      <c r="M24" s="40"/>
      <c r="N24" s="40"/>
      <c r="O24" s="40"/>
      <c r="P24" s="40"/>
      <c r="Q24" s="40">
        <f>+Q23+Q22+Q21+Q19++Q18+Q17+Q16+Q15+Q14+Q13+Q12+Q20</f>
        <v>200</v>
      </c>
      <c r="R24" s="40"/>
      <c r="S24" s="22">
        <f>SUM(S10:S23)</f>
        <v>1000</v>
      </c>
      <c r="T24" s="22" t="e">
        <f>SUM(T10:T22)</f>
        <v>#REF!</v>
      </c>
      <c r="U24" s="77">
        <f>U6</f>
        <v>400</v>
      </c>
    </row>
    <row r="25" spans="1:22" s="3" customFormat="1" ht="63" customHeight="1" x14ac:dyDescent="0.25">
      <c r="B25" s="122" t="s">
        <v>31</v>
      </c>
      <c r="C25" s="123"/>
      <c r="D25" s="123"/>
      <c r="E25" s="123"/>
      <c r="F25" s="123"/>
      <c r="G25" s="123"/>
      <c r="H25" s="12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13"/>
      <c r="T25" s="13"/>
      <c r="U25" s="14">
        <f>SUM(U10:U23)</f>
        <v>0</v>
      </c>
    </row>
    <row r="26" spans="1:22" s="3" customFormat="1" ht="27.75" customHeight="1" x14ac:dyDescent="0.35">
      <c r="B26" s="23" t="s">
        <v>25</v>
      </c>
      <c r="C26" s="24"/>
      <c r="D26" s="24"/>
      <c r="E26" s="24"/>
      <c r="F26" s="24"/>
      <c r="G26" s="24"/>
    </row>
    <row r="27" spans="1:22" s="3" customFormat="1" ht="75" customHeight="1" thickBot="1" x14ac:dyDescent="0.3">
      <c r="B27" s="110"/>
      <c r="C27" s="111"/>
      <c r="D27" s="10"/>
      <c r="E27" s="10"/>
      <c r="F27" s="10"/>
      <c r="G27" s="10"/>
      <c r="H27" s="112"/>
      <c r="I27" s="113"/>
      <c r="J27" s="113"/>
      <c r="K27" s="113"/>
      <c r="L27" s="113"/>
      <c r="M27" s="113"/>
      <c r="N27" s="113"/>
      <c r="O27" s="113"/>
      <c r="P27" s="113"/>
    </row>
    <row r="28" spans="1:22" s="3" customFormat="1" ht="13.5" customHeight="1" x14ac:dyDescent="0.25">
      <c r="B28" s="108" t="s">
        <v>26</v>
      </c>
      <c r="C28" s="109"/>
      <c r="D28" s="9"/>
      <c r="E28" s="9"/>
      <c r="F28" s="9"/>
      <c r="G28" s="9"/>
      <c r="H28" s="64" t="s">
        <v>34</v>
      </c>
      <c r="I28" s="65"/>
      <c r="J28" s="65"/>
      <c r="K28" s="65"/>
      <c r="L28" s="65"/>
      <c r="M28" s="65"/>
      <c r="N28" s="65"/>
      <c r="O28" s="65"/>
      <c r="P28" s="65"/>
    </row>
  </sheetData>
  <sheetProtection formatCells="0" formatColumns="0" formatRows="0" insertColumns="0" selectLockedCells="1"/>
  <mergeCells count="36">
    <mergeCell ref="B5:U5"/>
    <mergeCell ref="I1:N1"/>
    <mergeCell ref="I2:U4"/>
    <mergeCell ref="C2:H2"/>
    <mergeCell ref="C3:H3"/>
    <mergeCell ref="C4:H4"/>
    <mergeCell ref="A2:B2"/>
    <mergeCell ref="A3:B3"/>
    <mergeCell ref="A4:B4"/>
    <mergeCell ref="A10:A12"/>
    <mergeCell ref="B28:C28"/>
    <mergeCell ref="B27:C27"/>
    <mergeCell ref="H27:P27"/>
    <mergeCell ref="B10:B12"/>
    <mergeCell ref="D10:D12"/>
    <mergeCell ref="E10:E12"/>
    <mergeCell ref="F10:F12"/>
    <mergeCell ref="G10:G12"/>
    <mergeCell ref="B24:H24"/>
    <mergeCell ref="B25:H25"/>
    <mergeCell ref="T10:T12"/>
    <mergeCell ref="U10:U12"/>
    <mergeCell ref="H10:H12"/>
    <mergeCell ref="D16:D18"/>
    <mergeCell ref="E16:E18"/>
    <mergeCell ref="F16:F18"/>
    <mergeCell ref="G16:G18"/>
    <mergeCell ref="S10:S12"/>
    <mergeCell ref="T16:T17"/>
    <mergeCell ref="S8:U9"/>
    <mergeCell ref="I9:N9"/>
    <mergeCell ref="A6:M6"/>
    <mergeCell ref="A8:A9"/>
    <mergeCell ref="R6:S6"/>
    <mergeCell ref="I7:N7"/>
    <mergeCell ref="Q8:Q9"/>
  </mergeCells>
  <dataValidations count="11">
    <dataValidation type="list" allowBlank="1" showInputMessage="1" showErrorMessage="1" sqref="O21" xr:uid="{00000000-0002-0000-0000-000000000000}">
      <formula1>"',nein,-,ja"</formula1>
    </dataValidation>
    <dataValidation type="list" allowBlank="1" showInputMessage="1" showErrorMessage="1" sqref="O14" xr:uid="{00000000-0002-0000-0000-000001000000}">
      <formula1>"',&lt;6,&gt;=6,&gt;=7,&gt;=8,&gt;=9,&gt;=10"</formula1>
    </dataValidation>
    <dataValidation type="list" allowBlank="1" showInputMessage="1" showErrorMessage="1" sqref="O20" xr:uid="{00000000-0002-0000-0000-000002000000}">
      <formula1>"',1,3,5,"</formula1>
    </dataValidation>
    <dataValidation type="list" allowBlank="1" showInputMessage="1" showErrorMessage="1" sqref="O18" xr:uid="{00000000-0002-0000-0000-000003000000}">
      <formula1>"',&gt;5,&gt;2 bis &gt;=5,0 bis &gt;=2,0 Prozent,"</formula1>
    </dataValidation>
    <dataValidation type="list" allowBlank="1" showInputMessage="1" showErrorMessage="1" sqref="O13" xr:uid="{00000000-0002-0000-0000-000004000000}">
      <formula1>"',&lt;50,&gt;=50,&gt;=60,&gt;=70,&gt;=80,&gt;=90"</formula1>
    </dataValidation>
    <dataValidation type="list" allowBlank="1" showInputMessage="1" showErrorMessage="1" sqref="O10:O12" xr:uid="{00000000-0002-0000-0000-000005000000}">
      <formula1>"',&lt;5,&gt;=5,&gt;=10,&gt;=20,&gt;=50,&gt;=75"</formula1>
    </dataValidation>
    <dataValidation type="list" allowBlank="1" showInputMessage="1" showErrorMessage="1" sqref="O23" xr:uid="{00000000-0002-0000-0000-000006000000}">
      <formula1>$I$23:$N$23</formula1>
    </dataValidation>
    <dataValidation type="list" allowBlank="1" showInputMessage="1" showErrorMessage="1" sqref="O19" xr:uid="{00000000-0002-0000-0000-000007000000}">
      <formula1>$L$19:$N$19</formula1>
    </dataValidation>
    <dataValidation type="list" allowBlank="1" showInputMessage="1" showErrorMessage="1" sqref="O16:O17" xr:uid="{00000000-0002-0000-0000-000008000000}">
      <formula1>"',&lt;10,&gt;=10,&gt;=20,&gt;=50,&gt;=75,&gt;=95,"</formula1>
    </dataValidation>
    <dataValidation type="list" allowBlank="1" showInputMessage="1" showErrorMessage="1" sqref="O22" xr:uid="{00000000-0002-0000-0000-000009000000}">
      <formula1>$I$22:$N$22</formula1>
    </dataValidation>
    <dataValidation type="list" allowBlank="1" showInputMessage="1" showErrorMessage="1" sqref="O15" xr:uid="{00000000-0002-0000-0000-00000A000000}">
      <formula1>"',&lt;10,&gt;=10,',&gt;=25,',&gt;=50"</formula1>
    </dataValidation>
  </dataValidations>
  <pageMargins left="0.9055118110236221" right="0.19685039370078741" top="0.59055118110236227" bottom="0.23622047244094491" header="0.31496062992125984" footer="0.23622047244094491"/>
  <pageSetup paperSize="8" scale="82" orientation="landscape" copies="5" r:id="rId1"/>
  <headerFooter alignWithMargins="0">
    <oddHeader xml:space="preserve">&amp;CAuswahlkriterien&amp;RStand: Juni 2024
&amp;K000000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PAK TM-Code 4.2</vt:lpstr>
      <vt:lpstr>'PAK TM-Code 4.2'!OLE_LINK1</vt:lpstr>
    </vt:vector>
  </TitlesOfParts>
  <Company>HMULV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Peter Ernst</dc:creator>
  <cp:lastModifiedBy>Göbel-Saller, Susanne (RPGI)</cp:lastModifiedBy>
  <cp:lastPrinted>2024-06-20T13:56:13Z</cp:lastPrinted>
  <dcterms:created xsi:type="dcterms:W3CDTF">2014-03-06T08:40:46Z</dcterms:created>
  <dcterms:modified xsi:type="dcterms:W3CDTF">2025-04-08T09:26:26Z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ID-FILE">
    <vt:lpwstr>0104-A672-454E-702D</vt:lpwstr>
  </property>
  <property fmtid="{D5CDD505-2E9C-101B-9397-08002B2CF9AE}" pid="3" name="MSIP_Label_ace05a39-0b2c-4225-8b72-da65bfad9769_Enabled">
    <vt:lpwstr>true</vt:lpwstr>
  </property>
  <property fmtid="{D5CDD505-2E9C-101B-9397-08002B2CF9AE}" pid="4" name="MSIP_Label_ace05a39-0b2c-4225-8b72-da65bfad9769_SetDate">
    <vt:lpwstr>2024-02-28T07:38:20Z</vt:lpwstr>
  </property>
  <property fmtid="{D5CDD505-2E9C-101B-9397-08002B2CF9AE}" pid="5" name="MSIP_Label_ace05a39-0b2c-4225-8b72-da65bfad9769_Method">
    <vt:lpwstr>Privileged</vt:lpwstr>
  </property>
  <property fmtid="{D5CDD505-2E9C-101B-9397-08002B2CF9AE}" pid="6" name="MSIP_Label_ace05a39-0b2c-4225-8b72-da65bfad9769_Name">
    <vt:lpwstr>C1</vt:lpwstr>
  </property>
  <property fmtid="{D5CDD505-2E9C-101B-9397-08002B2CF9AE}" pid="7" name="MSIP_Label_ace05a39-0b2c-4225-8b72-da65bfad9769_SiteId">
    <vt:lpwstr>115d6c2e-8bd5-4b53-8ba7-86a5266426c5</vt:lpwstr>
  </property>
  <property fmtid="{D5CDD505-2E9C-101B-9397-08002B2CF9AE}" pid="8" name="MSIP_Label_ace05a39-0b2c-4225-8b72-da65bfad9769_ActionId">
    <vt:lpwstr>2278e0b7-5e50-4881-9a80-87652ba34b1d</vt:lpwstr>
  </property>
  <property fmtid="{D5CDD505-2E9C-101B-9397-08002B2CF9AE}" pid="9" name="MSIP_Label_ace05a39-0b2c-4225-8b72-da65bfad9769_ContentBits">
    <vt:lpwstr>0</vt:lpwstr>
  </property>
</Properties>
</file>